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35" windowWidth="14820" windowHeight="805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11" i="1" l="1"/>
  <c r="C10" i="1"/>
  <c r="C31" i="1"/>
  <c r="D31" i="1"/>
  <c r="E31" i="1"/>
  <c r="D22" i="1" l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21" i="1"/>
  <c r="D20" i="1"/>
  <c r="E20" i="1" s="1"/>
  <c r="D78" i="1" l="1"/>
  <c r="E78" i="1"/>
  <c r="D100" i="1" l="1"/>
  <c r="E100" i="1"/>
  <c r="D93" i="1"/>
  <c r="C92" i="1"/>
  <c r="C97" i="1" s="1"/>
  <c r="E93" i="1"/>
  <c r="C78" i="1"/>
  <c r="C93" i="1" s="1"/>
  <c r="C71" i="1"/>
  <c r="C70" i="1"/>
  <c r="D59" i="1"/>
  <c r="D90" i="1" s="1"/>
  <c r="E59" i="1"/>
  <c r="E90" i="1" s="1"/>
  <c r="C59" i="1"/>
  <c r="C72" i="1" s="1"/>
  <c r="C30" i="1"/>
  <c r="C39" i="1"/>
  <c r="D30" i="1" l="1"/>
  <c r="C90" i="1"/>
  <c r="D92" i="1"/>
  <c r="C76" i="1"/>
  <c r="C100" i="1" s="1"/>
  <c r="C40" i="1"/>
  <c r="C60" i="1"/>
  <c r="E30" i="1" l="1"/>
  <c r="E60" i="1" s="1"/>
  <c r="D60" i="1"/>
  <c r="E92" i="1"/>
  <c r="E97" i="1" s="1"/>
  <c r="D97" i="1"/>
  <c r="C91" i="1"/>
  <c r="C94" i="1" s="1"/>
  <c r="C95" i="1" s="1"/>
  <c r="C80" i="1" s="1"/>
  <c r="C77" i="1"/>
  <c r="C99" i="1"/>
  <c r="C41" i="1"/>
  <c r="C61" i="1"/>
  <c r="C81" i="1" l="1"/>
  <c r="D99" i="1"/>
  <c r="D77" i="1"/>
  <c r="D91" i="1"/>
  <c r="D94" i="1" s="1"/>
  <c r="D61" i="1"/>
  <c r="C69" i="1"/>
  <c r="C74" i="1" s="1"/>
  <c r="C46" i="1"/>
  <c r="C96" i="1"/>
  <c r="C98" i="1" s="1"/>
  <c r="C101" i="1" s="1"/>
  <c r="C82" i="1" l="1"/>
  <c r="D73" i="1" s="1"/>
  <c r="D74" i="1" s="1"/>
  <c r="C102" i="1"/>
  <c r="D95" i="1"/>
  <c r="D80" i="1" s="1"/>
  <c r="D81" i="1" s="1"/>
  <c r="E99" i="1"/>
  <c r="E77" i="1"/>
  <c r="E91" i="1"/>
  <c r="E94" i="1" s="1"/>
  <c r="E95" i="1" s="1"/>
  <c r="E61" i="1"/>
  <c r="D96" i="1" l="1"/>
  <c r="D98" i="1" s="1"/>
  <c r="D101" i="1" s="1"/>
  <c r="D102" i="1" s="1"/>
  <c r="D82" i="1"/>
  <c r="E73" i="1" s="1"/>
  <c r="E74" i="1" s="1"/>
  <c r="E96" i="1"/>
  <c r="E98" i="1" s="1"/>
  <c r="E101" i="1" s="1"/>
  <c r="E80" i="1"/>
  <c r="E81" i="1" s="1"/>
  <c r="E102" i="1" l="1"/>
  <c r="E82" i="1"/>
</calcChain>
</file>

<file path=xl/sharedStrings.xml><?xml version="1.0" encoding="utf-8"?>
<sst xmlns="http://schemas.openxmlformats.org/spreadsheetml/2006/main" count="109" uniqueCount="101">
  <si>
    <t>BAŞLANGIÇ YATIRIM SERMAYESİ İHTİYACI TABLOSU</t>
  </si>
  <si>
    <t>YATIRIM HARCAMALARI</t>
  </si>
  <si>
    <t>TUTAR</t>
  </si>
  <si>
    <t>AÇIKLAMA</t>
  </si>
  <si>
    <t>BEKLENMEYEN GİDERLER</t>
  </si>
  <si>
    <t>TOPLAM SABİT YATIRIM</t>
  </si>
  <si>
    <t xml:space="preserve">İşletme Giderleri </t>
  </si>
  <si>
    <t>Gider Kalemleri</t>
  </si>
  <si>
    <t>TOPLAM</t>
  </si>
  <si>
    <r>
      <t>I. 1-</t>
    </r>
    <r>
      <rPr>
        <b/>
        <sz val="7"/>
        <color rgb="FFFF0000"/>
        <rFont val="Times New Roman"/>
        <family val="1"/>
        <charset val="162"/>
      </rPr>
      <t xml:space="preserve">    </t>
    </r>
    <r>
      <rPr>
        <sz val="11"/>
        <color rgb="FFFF0000"/>
        <rFont val="Arial"/>
        <family val="2"/>
        <charset val="162"/>
      </rPr>
      <t>Başlangıç yatırım sermayesi ihtiyacınızı planlayınız.</t>
    </r>
  </si>
  <si>
    <r>
      <t>I.2-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Bir yıllık işletme giderlerinizi belirleyiniz.</t>
    </r>
  </si>
  <si>
    <r>
      <t>I.3-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Finansman yapısını oluşturunuz.</t>
    </r>
  </si>
  <si>
    <t>İŞLETME FİNANSMAN YAPISI</t>
  </si>
  <si>
    <t>1.YIL TOPLAMI</t>
  </si>
  <si>
    <t>FİNANSMAN İHTİYACI</t>
  </si>
  <si>
    <t>1.BAŞLANGIÇ YATIRIMI</t>
  </si>
  <si>
    <t>2.İŞLETME SERMAYESİ</t>
  </si>
  <si>
    <t>TOPLAM FİNANSMAN İHTİYACI</t>
  </si>
  <si>
    <t>FİNANSMAN KAYNAKLARI</t>
  </si>
  <si>
    <t>1.ÖZKAYNAKLAR</t>
  </si>
  <si>
    <t>3.KREDİLER</t>
  </si>
  <si>
    <t xml:space="preserve">TOPLAM FİNANSMAN </t>
  </si>
  <si>
    <t>2.1512 HİBE DESTEKLERİ</t>
  </si>
  <si>
    <t>Gelir - Gider Tablosu</t>
  </si>
  <si>
    <t>Ürün Hizmet</t>
  </si>
  <si>
    <t xml:space="preserve">Yıllar </t>
  </si>
  <si>
    <t>İşletme Gelirleri Toplamı</t>
  </si>
  <si>
    <t>İşletme Giderleri toplamı</t>
  </si>
  <si>
    <t>Gelir -Gider Farkı</t>
  </si>
  <si>
    <r>
      <t>I.4-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Gelir-gider hesabını planlayınız.</t>
    </r>
  </si>
  <si>
    <t>YILLAR</t>
  </si>
  <si>
    <t>NAKİT GİRİŞLERİ</t>
  </si>
  <si>
    <t>1. YIL</t>
  </si>
  <si>
    <t>2. YIL</t>
  </si>
  <si>
    <t>3. YIL</t>
  </si>
  <si>
    <t>B.ÖZKAYNAK</t>
  </si>
  <si>
    <t xml:space="preserve">NAKİT ÇIKIŞLARI          </t>
  </si>
  <si>
    <t>G.SABİT YATIRIM TOPLAMI</t>
  </si>
  <si>
    <t>A.1512 HİBE DESTEKLERİ</t>
  </si>
  <si>
    <t>C.BORÇLAR</t>
  </si>
  <si>
    <t>H.İŞLETME SERMAYESİ (İŞLETME GİDERLERİ TOPLAMI)</t>
  </si>
  <si>
    <t>E.YILBAŞI ELDEKİ NAKİT</t>
  </si>
  <si>
    <t>J. KREDİ ANA PARA ÖDEMELERİ</t>
  </si>
  <si>
    <t>K.VERGİLER</t>
  </si>
  <si>
    <t>YILSONU ELDEKİ NAKİT (Nakit Girişleri-Nakit Çıkışları)</t>
  </si>
  <si>
    <r>
      <t>I.5-</t>
    </r>
    <r>
      <rPr>
        <sz val="11"/>
        <color rgb="FFFF0000"/>
        <rFont val="Arial"/>
        <family val="2"/>
        <charset val="162"/>
      </rPr>
      <t>Nakit akışını planlayınız.</t>
    </r>
  </si>
  <si>
    <r>
      <t>I.6-</t>
    </r>
    <r>
      <rPr>
        <b/>
        <sz val="7"/>
        <color rgb="FFFF0000"/>
        <rFont val="Times New Roman"/>
        <family val="1"/>
        <charset val="162"/>
      </rPr>
      <t xml:space="preserve">   </t>
    </r>
    <r>
      <rPr>
        <sz val="11"/>
        <color rgb="FFFF0000"/>
        <rFont val="Arial"/>
        <family val="2"/>
        <charset val="162"/>
      </rPr>
      <t>Karlılık analizini yapınız.</t>
    </r>
  </si>
  <si>
    <t>KÂRA GEÇİŞ NOKTASI</t>
  </si>
  <si>
    <t>SATIŞ GELİRLERİ</t>
  </si>
  <si>
    <t>İŞLETME GİDERLERİ</t>
  </si>
  <si>
    <t>AMORTİSMANLAR</t>
  </si>
  <si>
    <t>FİNANSMAN GİDERİ</t>
  </si>
  <si>
    <t>VERGİLER</t>
  </si>
  <si>
    <t>İŞLETME SERMAYESİ</t>
  </si>
  <si>
    <t>SABİT YATIRIM</t>
  </si>
  <si>
    <t>VERGİ ÖNCESİ KAR (Satış Gelirlerinden giderler çıkarılacak)</t>
  </si>
  <si>
    <t>VERGİ SONRASI KAR (vergi öncesi kardan %20 vergi düşeceğiz, zarar varsa ki muhtemelen olacak vergi doğmaz)</t>
  </si>
  <si>
    <t>AMORTİSMANLAR (nakit çıkışı gerektirmeyen gider olduğu için tekrar ekliyoruz)</t>
  </si>
  <si>
    <t>NET NAKİT AKIŞI 1</t>
  </si>
  <si>
    <t>KARA GEÇİŞ İÇİN NET NAKİT AKIŞI 2</t>
  </si>
  <si>
    <t>F.NAKİT GİRİŞLERİ TOPLAMI (A,B,C,D,E)</t>
  </si>
  <si>
    <t>I. KREDİ FAİZ ÖDEMELERİ</t>
  </si>
  <si>
    <t>D.İŞLETME GELİRLERİ</t>
  </si>
  <si>
    <t>TOPLAM NET NAKİT AKIMLAR</t>
  </si>
  <si>
    <t>1. Yıl Toplam Harcama</t>
  </si>
  <si>
    <t>2. Yıl Toplam Harcama</t>
  </si>
  <si>
    <t>3. Yıl Toplam Harcama</t>
  </si>
  <si>
    <t>L.NAKİT ÇIKIŞLARI TOPLAMI (G,H,I,J,K)</t>
  </si>
  <si>
    <t>Kuruluş Harcamaları</t>
  </si>
  <si>
    <t>Beklenmeyen Giderler</t>
  </si>
  <si>
    <t>Makine Teçhizat Alımları</t>
  </si>
  <si>
    <t>Lisans Gideri</t>
  </si>
  <si>
    <t>Şirket kurulumu</t>
  </si>
  <si>
    <t>Patent lisans bedeli</t>
  </si>
  <si>
    <t>Sarf Malzemeleri</t>
  </si>
  <si>
    <t>Sarf Malzemeleri (tüp, vida, devre vb.)</t>
  </si>
  <si>
    <t>Kira</t>
  </si>
  <si>
    <t>Elektrik</t>
  </si>
  <si>
    <t>Su</t>
  </si>
  <si>
    <t>Haberleşme</t>
  </si>
  <si>
    <t>Yakıt</t>
  </si>
  <si>
    <t>Personel (X Aylık)</t>
  </si>
  <si>
    <t>Bakım - Onarım</t>
  </si>
  <si>
    <t>Demirbaş</t>
  </si>
  <si>
    <t>Masa, sandalye vb.</t>
  </si>
  <si>
    <t>Toplam giderin %10'u</t>
  </si>
  <si>
    <t>Genel Gider (%10)</t>
  </si>
  <si>
    <t>Kuluçka, TGB, Sanayi, Home Office?</t>
  </si>
  <si>
    <t>Şirketi kurduğunuz yere bağlı</t>
  </si>
  <si>
    <t>-</t>
  </si>
  <si>
    <t>Max.'da kullanalım</t>
  </si>
  <si>
    <t>Çok elzem değilse öngörülmeyebilir</t>
  </si>
  <si>
    <t>Toplamın %10'u gibi öngörülebilir</t>
  </si>
  <si>
    <t>Yılda ortalama %10 artış?</t>
  </si>
  <si>
    <t>Neden gerek olduğu ile birlikte</t>
  </si>
  <si>
    <t>3D Printer, CNC Laser, X,Y</t>
  </si>
  <si>
    <t>Ar-Ge Altyapı Hizmet Alım Bedeli</t>
  </si>
  <si>
    <t>Ar-Ge + Fason Üretim</t>
  </si>
  <si>
    <t>Ana Prototip</t>
  </si>
  <si>
    <t>Ara Ürün 1</t>
  </si>
  <si>
    <t>Ara Ürün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</si>
</sst>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23" x14ac:knownFonts="1"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11"/>
      <color theme="1"/>
      <name val="Arial"/>
      <family val="2"/>
      <charset val="162"/>
    </font>
    <font>
      <sz val="14"/>
      <color rgb="FF000000"/>
      <name val="Calibri"/>
      <family val="2"/>
      <charset val="162"/>
    </font>
    <font>
      <b/>
      <sz val="12"/>
      <color theme="1"/>
      <name val="Arial Black"/>
      <family val="2"/>
      <charset val="162"/>
    </font>
    <font>
      <b/>
      <sz val="11"/>
      <color rgb="FFFF0000"/>
      <name val="Arial"/>
      <family val="2"/>
      <charset val="162"/>
    </font>
    <font>
      <b/>
      <sz val="7"/>
      <color rgb="FFFF0000"/>
      <name val="Times New Roman"/>
      <family val="1"/>
      <charset val="162"/>
    </font>
    <font>
      <sz val="11"/>
      <color rgb="FFFF0000"/>
      <name val="Arial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i/>
      <sz val="12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rgb="FF0070C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Fill="1" applyBorder="1"/>
    <xf numFmtId="0" fontId="8" fillId="0" borderId="0" xfId="0" applyFont="1" applyAlignment="1">
      <alignment horizontal="left" vertical="center" indent="5"/>
    </xf>
    <xf numFmtId="0" fontId="1" fillId="2" borderId="6" xfId="0" applyFont="1" applyFill="1" applyBorder="1" applyAlignment="1"/>
    <xf numFmtId="0" fontId="0" fillId="0" borderId="6" xfId="0" applyBorder="1"/>
    <xf numFmtId="0" fontId="2" fillId="2" borderId="5" xfId="0" applyFont="1" applyFill="1" applyBorder="1"/>
    <xf numFmtId="8" fontId="3" fillId="0" borderId="6" xfId="0" applyNumberFormat="1" applyFont="1" applyFill="1" applyBorder="1" applyAlignment="1">
      <alignment horizontal="right"/>
    </xf>
    <xf numFmtId="8" fontId="12" fillId="0" borderId="6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6" xfId="0" applyFont="1" applyBorder="1" applyAlignment="1"/>
    <xf numFmtId="0" fontId="15" fillId="2" borderId="6" xfId="0" applyFont="1" applyFill="1" applyBorder="1" applyAlignment="1">
      <alignment horizontal="center"/>
    </xf>
    <xf numFmtId="0" fontId="2" fillId="2" borderId="10" xfId="0" applyFont="1" applyFill="1" applyBorder="1"/>
    <xf numFmtId="8" fontId="2" fillId="0" borderId="11" xfId="0" applyNumberFormat="1" applyFont="1" applyFill="1" applyBorder="1" applyAlignment="1">
      <alignment horizontal="right"/>
    </xf>
    <xf numFmtId="8" fontId="2" fillId="0" borderId="6" xfId="0" applyNumberFormat="1" applyFont="1" applyFill="1" applyBorder="1" applyAlignment="1">
      <alignment horizontal="right"/>
    </xf>
    <xf numFmtId="0" fontId="16" fillId="0" borderId="5" xfId="0" applyFont="1" applyBorder="1"/>
    <xf numFmtId="8" fontId="2" fillId="3" borderId="6" xfId="0" applyNumberFormat="1" applyFont="1" applyFill="1" applyBorder="1" applyAlignment="1">
      <alignment horizontal="right"/>
    </xf>
    <xf numFmtId="8" fontId="17" fillId="0" borderId="6" xfId="0" applyNumberFormat="1" applyFont="1" applyFill="1" applyBorder="1" applyAlignment="1">
      <alignment horizontal="right"/>
    </xf>
    <xf numFmtId="0" fontId="18" fillId="0" borderId="6" xfId="0" applyFont="1" applyBorder="1" applyAlignment="1"/>
    <xf numFmtId="0" fontId="19" fillId="2" borderId="5" xfId="0" applyFont="1" applyFill="1" applyBorder="1" applyAlignment="1">
      <alignment horizontal="left" wrapText="1"/>
    </xf>
    <xf numFmtId="0" fontId="1" fillId="2" borderId="7" xfId="0" applyFont="1" applyFill="1" applyBorder="1"/>
    <xf numFmtId="8" fontId="12" fillId="0" borderId="8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2" borderId="4" xfId="0" applyFont="1" applyFill="1" applyBorder="1"/>
    <xf numFmtId="0" fontId="19" fillId="2" borderId="13" xfId="0" applyFont="1" applyFill="1" applyBorder="1" applyAlignment="1">
      <alignment vertical="center"/>
    </xf>
    <xf numFmtId="8" fontId="3" fillId="0" borderId="14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8" fontId="3" fillId="0" borderId="6" xfId="0" applyNumberFormat="1" applyFont="1" applyFill="1" applyBorder="1" applyAlignment="1">
      <alignment horizontal="right" vertical="center"/>
    </xf>
    <xf numFmtId="8" fontId="2" fillId="0" borderId="6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8" fontId="17" fillId="0" borderId="6" xfId="0" applyNumberFormat="1" applyFont="1" applyFill="1" applyBorder="1" applyAlignment="1">
      <alignment horizontal="right" vertical="center"/>
    </xf>
    <xf numFmtId="8" fontId="15" fillId="2" borderId="6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vertical="center"/>
    </xf>
    <xf numFmtId="8" fontId="4" fillId="0" borderId="6" xfId="0" applyNumberFormat="1" applyFont="1" applyFill="1" applyBorder="1" applyAlignment="1">
      <alignment horizontal="right" vertical="center"/>
    </xf>
    <xf numFmtId="8" fontId="0" fillId="0" borderId="8" xfId="0" applyNumberFormat="1" applyBorder="1"/>
    <xf numFmtId="0" fontId="20" fillId="0" borderId="0" xfId="0" applyFont="1" applyFill="1"/>
    <xf numFmtId="0" fontId="2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8" fontId="2" fillId="0" borderId="6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2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8" fontId="2" fillId="0" borderId="6" xfId="0" applyNumberFormat="1" applyFont="1" applyBorder="1" applyAlignment="1">
      <alignment horizontal="right"/>
    </xf>
    <xf numFmtId="0" fontId="1" fillId="2" borderId="6" xfId="0" applyFont="1" applyFill="1" applyBorder="1" applyAlignment="1">
      <alignment wrapText="1"/>
    </xf>
    <xf numFmtId="8" fontId="22" fillId="2" borderId="6" xfId="0" applyNumberFormat="1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/>
    </xf>
    <xf numFmtId="8" fontId="22" fillId="2" borderId="6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 applyAlignment="1">
      <alignment horizontal="right"/>
    </xf>
    <xf numFmtId="8" fontId="4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tabSelected="1" topLeftCell="A82" workbookViewId="0">
      <selection activeCell="F65" sqref="F65"/>
    </sheetView>
  </sheetViews>
  <sheetFormatPr defaultRowHeight="15" x14ac:dyDescent="0.25"/>
  <cols>
    <col min="1" max="1" width="3.140625" customWidth="1"/>
    <col min="2" max="2" width="63.5703125" bestFit="1" customWidth="1"/>
    <col min="3" max="3" width="18.140625" bestFit="1" customWidth="1"/>
    <col min="4" max="4" width="29.85546875" customWidth="1"/>
    <col min="5" max="5" width="18.42578125" customWidth="1"/>
    <col min="6" max="6" width="39.5703125" customWidth="1"/>
  </cols>
  <sheetData>
    <row r="2" spans="2:4" x14ac:dyDescent="0.25">
      <c r="B2" s="5" t="s">
        <v>9</v>
      </c>
    </row>
    <row r="3" spans="2:4" x14ac:dyDescent="0.25">
      <c r="B3" s="3"/>
    </row>
    <row r="4" spans="2:4" ht="18.75" x14ac:dyDescent="0.3">
      <c r="B4" s="44" t="s">
        <v>0</v>
      </c>
      <c r="C4" s="44"/>
      <c r="D4" s="44"/>
    </row>
    <row r="5" spans="2:4" ht="18.75" x14ac:dyDescent="0.3">
      <c r="B5" s="46" t="s">
        <v>1</v>
      </c>
      <c r="C5" s="46" t="s">
        <v>2</v>
      </c>
      <c r="D5" s="46" t="s">
        <v>3</v>
      </c>
    </row>
    <row r="6" spans="2:4" x14ac:dyDescent="0.25">
      <c r="B6" s="49" t="s">
        <v>70</v>
      </c>
      <c r="C6" s="54">
        <v>18000</v>
      </c>
      <c r="D6" s="48" t="s">
        <v>95</v>
      </c>
    </row>
    <row r="7" spans="2:4" x14ac:dyDescent="0.25">
      <c r="B7" s="49" t="s">
        <v>68</v>
      </c>
      <c r="C7" s="54">
        <v>3000</v>
      </c>
      <c r="D7" s="48" t="s">
        <v>72</v>
      </c>
    </row>
    <row r="8" spans="2:4" x14ac:dyDescent="0.25">
      <c r="B8" s="49" t="s">
        <v>71</v>
      </c>
      <c r="C8" s="54">
        <v>10000</v>
      </c>
      <c r="D8" s="48" t="s">
        <v>73</v>
      </c>
    </row>
    <row r="9" spans="2:4" x14ac:dyDescent="0.25">
      <c r="B9" s="49" t="s">
        <v>83</v>
      </c>
      <c r="C9" s="54">
        <v>1000</v>
      </c>
      <c r="D9" s="48" t="s">
        <v>84</v>
      </c>
    </row>
    <row r="10" spans="2:4" x14ac:dyDescent="0.25">
      <c r="B10" s="49" t="s">
        <v>69</v>
      </c>
      <c r="C10" s="54">
        <f>0.1*(+C6+C7+C8+C9)</f>
        <v>3200</v>
      </c>
      <c r="D10" s="48" t="s">
        <v>85</v>
      </c>
    </row>
    <row r="11" spans="2:4" ht="18.75" x14ac:dyDescent="0.3">
      <c r="B11" s="59" t="s">
        <v>5</v>
      </c>
      <c r="C11" s="60">
        <f>C6+C7+C8+C9+C10</f>
        <v>35200</v>
      </c>
      <c r="D11" s="60"/>
    </row>
    <row r="14" spans="2:4" x14ac:dyDescent="0.25">
      <c r="B14" s="5" t="s">
        <v>10</v>
      </c>
    </row>
    <row r="15" spans="2:4" x14ac:dyDescent="0.25">
      <c r="B15" s="5"/>
    </row>
    <row r="17" spans="2:6" ht="11.25" customHeight="1" x14ac:dyDescent="0.3">
      <c r="B17" s="39" t="s">
        <v>6</v>
      </c>
      <c r="C17" s="4"/>
    </row>
    <row r="18" spans="2:6" x14ac:dyDescent="0.25">
      <c r="B18" s="57" t="s">
        <v>7</v>
      </c>
      <c r="C18" s="52" t="s">
        <v>64</v>
      </c>
      <c r="D18" s="52" t="s">
        <v>65</v>
      </c>
      <c r="E18" s="52" t="s">
        <v>66</v>
      </c>
    </row>
    <row r="19" spans="2:6" ht="28.5" customHeight="1" x14ac:dyDescent="0.25">
      <c r="B19" s="58"/>
      <c r="C19" s="52"/>
      <c r="D19" s="52"/>
      <c r="E19" s="52"/>
    </row>
    <row r="20" spans="2:6" x14ac:dyDescent="0.25">
      <c r="B20" s="53" t="s">
        <v>74</v>
      </c>
      <c r="C20" s="54">
        <v>10000</v>
      </c>
      <c r="D20" s="54">
        <f>C20+(C20*0.1)</f>
        <v>11000</v>
      </c>
      <c r="E20" s="54">
        <f>D20+(D20*0.1)</f>
        <v>12100</v>
      </c>
      <c r="F20" t="s">
        <v>75</v>
      </c>
    </row>
    <row r="21" spans="2:6" x14ac:dyDescent="0.25">
      <c r="B21" s="53" t="s">
        <v>76</v>
      </c>
      <c r="C21" s="43">
        <v>1800</v>
      </c>
      <c r="D21" s="54">
        <f>C21+(C21*0.1)</f>
        <v>1980</v>
      </c>
      <c r="E21" s="54">
        <v>7200</v>
      </c>
      <c r="F21" t="s">
        <v>87</v>
      </c>
    </row>
    <row r="22" spans="2:6" x14ac:dyDescent="0.25">
      <c r="B22" s="53" t="s">
        <v>77</v>
      </c>
      <c r="C22" s="43">
        <v>0</v>
      </c>
      <c r="D22" s="54">
        <f t="shared" ref="D22:D30" si="0">C22+(C22*0.1)</f>
        <v>0</v>
      </c>
      <c r="E22" s="54">
        <f t="shared" ref="E21:E30" si="1">D22+(D22*0.1)</f>
        <v>0</v>
      </c>
      <c r="F22" t="s">
        <v>88</v>
      </c>
    </row>
    <row r="23" spans="2:6" x14ac:dyDescent="0.25">
      <c r="B23" s="53" t="s">
        <v>96</v>
      </c>
      <c r="C23" s="43">
        <v>10000</v>
      </c>
      <c r="D23" s="54">
        <v>20000</v>
      </c>
      <c r="E23" s="54">
        <v>60000</v>
      </c>
      <c r="F23" t="s">
        <v>97</v>
      </c>
    </row>
    <row r="24" spans="2:6" x14ac:dyDescent="0.25">
      <c r="B24" s="53" t="s">
        <v>78</v>
      </c>
      <c r="C24" s="43">
        <v>0</v>
      </c>
      <c r="D24" s="54">
        <f t="shared" si="0"/>
        <v>0</v>
      </c>
      <c r="E24" s="54">
        <f t="shared" si="1"/>
        <v>0</v>
      </c>
      <c r="F24" t="s">
        <v>88</v>
      </c>
    </row>
    <row r="25" spans="2:6" x14ac:dyDescent="0.25">
      <c r="B25" s="53" t="s">
        <v>79</v>
      </c>
      <c r="C25" s="43">
        <v>0</v>
      </c>
      <c r="D25" s="54">
        <f t="shared" si="0"/>
        <v>0</v>
      </c>
      <c r="E25" s="54">
        <f t="shared" si="1"/>
        <v>0</v>
      </c>
      <c r="F25" t="s">
        <v>89</v>
      </c>
    </row>
    <row r="26" spans="2:6" x14ac:dyDescent="0.25">
      <c r="B26" s="53" t="s">
        <v>80</v>
      </c>
      <c r="C26" s="43">
        <v>0</v>
      </c>
      <c r="D26" s="54">
        <f t="shared" si="0"/>
        <v>0</v>
      </c>
      <c r="E26" s="54">
        <f t="shared" si="1"/>
        <v>0</v>
      </c>
      <c r="F26" t="s">
        <v>89</v>
      </c>
    </row>
    <row r="27" spans="2:6" x14ac:dyDescent="0.25">
      <c r="B27" s="53" t="s">
        <v>81</v>
      </c>
      <c r="C27" s="43">
        <v>54000</v>
      </c>
      <c r="D27" s="54">
        <f t="shared" si="0"/>
        <v>59400</v>
      </c>
      <c r="E27" s="54">
        <f t="shared" si="1"/>
        <v>65340</v>
      </c>
      <c r="F27" t="s">
        <v>90</v>
      </c>
    </row>
    <row r="28" spans="2:6" x14ac:dyDescent="0.25">
      <c r="B28" s="53" t="s">
        <v>82</v>
      </c>
      <c r="C28" s="43">
        <v>0</v>
      </c>
      <c r="D28" s="54">
        <f t="shared" si="0"/>
        <v>0</v>
      </c>
      <c r="E28" s="54">
        <f t="shared" si="1"/>
        <v>0</v>
      </c>
      <c r="F28" t="s">
        <v>91</v>
      </c>
    </row>
    <row r="29" spans="2:6" x14ac:dyDescent="0.25">
      <c r="B29" s="53" t="s">
        <v>86</v>
      </c>
      <c r="C29" s="43">
        <v>6300</v>
      </c>
      <c r="D29" s="54">
        <f t="shared" si="0"/>
        <v>6930</v>
      </c>
      <c r="E29" s="54">
        <f t="shared" si="1"/>
        <v>7623</v>
      </c>
      <c r="F29" t="s">
        <v>92</v>
      </c>
    </row>
    <row r="30" spans="2:6" x14ac:dyDescent="0.25">
      <c r="B30" s="53" t="s">
        <v>4</v>
      </c>
      <c r="C30" s="43">
        <f>0.1*(C20+C21+C22+C24+C25+C27+C28+C29)</f>
        <v>7210</v>
      </c>
      <c r="D30" s="54">
        <f t="shared" si="0"/>
        <v>7931</v>
      </c>
      <c r="E30" s="54">
        <f t="shared" si="1"/>
        <v>8724.1</v>
      </c>
    </row>
    <row r="31" spans="2:6" ht="18.75" x14ac:dyDescent="0.3">
      <c r="B31" s="55" t="s">
        <v>8</v>
      </c>
      <c r="C31" s="56">
        <f>C20+C21+C22+C23+C24+C25+C27+C28+C29+C30</f>
        <v>89310</v>
      </c>
      <c r="D31" s="56">
        <f>D20+D21+D22+D23+D24+D25+D27+D28+D29+D30</f>
        <v>107241</v>
      </c>
      <c r="E31" s="56">
        <f>E20+E21+E22+E23+E24+E25+E27+E28+E29+E30</f>
        <v>160987.1</v>
      </c>
      <c r="F31" t="s">
        <v>93</v>
      </c>
    </row>
    <row r="34" spans="2:4" x14ac:dyDescent="0.25">
      <c r="B34" s="5" t="s">
        <v>11</v>
      </c>
    </row>
    <row r="36" spans="2:4" ht="18.75" x14ac:dyDescent="0.3">
      <c r="B36" s="44" t="s">
        <v>12</v>
      </c>
      <c r="C36" s="44"/>
      <c r="D36" s="44"/>
    </row>
    <row r="37" spans="2:4" ht="18.75" x14ac:dyDescent="0.3">
      <c r="B37" s="45"/>
      <c r="C37" s="6" t="s">
        <v>13</v>
      </c>
      <c r="D37" s="46" t="s">
        <v>3</v>
      </c>
    </row>
    <row r="38" spans="2:4" ht="15.75" x14ac:dyDescent="0.25">
      <c r="B38" s="47" t="s">
        <v>14</v>
      </c>
      <c r="C38" s="7"/>
      <c r="D38" s="48"/>
    </row>
    <row r="39" spans="2:4" x14ac:dyDescent="0.25">
      <c r="B39" s="49" t="s">
        <v>15</v>
      </c>
      <c r="C39" s="43">
        <f>C11</f>
        <v>35200</v>
      </c>
      <c r="D39" s="50"/>
    </row>
    <row r="40" spans="2:4" x14ac:dyDescent="0.25">
      <c r="B40" s="49" t="s">
        <v>16</v>
      </c>
      <c r="C40" s="43">
        <f>C31</f>
        <v>89310</v>
      </c>
      <c r="D40" s="50"/>
    </row>
    <row r="41" spans="2:4" ht="15.75" x14ac:dyDescent="0.25">
      <c r="B41" s="51" t="s">
        <v>17</v>
      </c>
      <c r="C41" s="43">
        <f>C39+C40</f>
        <v>124510</v>
      </c>
      <c r="D41" s="50"/>
    </row>
    <row r="42" spans="2:4" x14ac:dyDescent="0.25">
      <c r="B42" s="49" t="s">
        <v>18</v>
      </c>
      <c r="C42" s="43"/>
      <c r="D42" s="48"/>
    </row>
    <row r="43" spans="2:4" x14ac:dyDescent="0.25">
      <c r="B43" s="49" t="s">
        <v>19</v>
      </c>
      <c r="C43" s="43">
        <v>10000</v>
      </c>
      <c r="D43" s="61" t="s">
        <v>94</v>
      </c>
    </row>
    <row r="44" spans="2:4" x14ac:dyDescent="0.25">
      <c r="B44" s="49" t="s">
        <v>22</v>
      </c>
      <c r="C44" s="43">
        <v>150000</v>
      </c>
      <c r="D44" s="50"/>
    </row>
    <row r="45" spans="2:4" x14ac:dyDescent="0.25">
      <c r="B45" s="49" t="s">
        <v>20</v>
      </c>
      <c r="C45" s="43">
        <v>0</v>
      </c>
      <c r="D45" s="61"/>
    </row>
    <row r="46" spans="2:4" ht="15.75" x14ac:dyDescent="0.25">
      <c r="B46" s="47" t="s">
        <v>21</v>
      </c>
      <c r="C46" s="43">
        <f>C43+C44+C45</f>
        <v>160000</v>
      </c>
      <c r="D46" s="50"/>
    </row>
    <row r="47" spans="2:4" x14ac:dyDescent="0.25">
      <c r="C47" s="38"/>
    </row>
    <row r="49" spans="2:5" x14ac:dyDescent="0.25">
      <c r="B49" s="5" t="s">
        <v>29</v>
      </c>
    </row>
    <row r="52" spans="2:5" ht="18.75" x14ac:dyDescent="0.3">
      <c r="B52" s="44" t="s">
        <v>23</v>
      </c>
      <c r="C52" s="44"/>
      <c r="D52" s="44"/>
      <c r="E52" s="44"/>
    </row>
    <row r="53" spans="2:5" ht="18.75" x14ac:dyDescent="0.3">
      <c r="B53" s="44" t="s">
        <v>24</v>
      </c>
      <c r="C53" s="44" t="s">
        <v>25</v>
      </c>
      <c r="D53" s="44"/>
      <c r="E53" s="44"/>
    </row>
    <row r="54" spans="2:5" ht="18.75" x14ac:dyDescent="0.3">
      <c r="B54" s="44"/>
      <c r="C54" s="46">
        <v>1</v>
      </c>
      <c r="D54" s="46">
        <v>2</v>
      </c>
      <c r="E54" s="46">
        <v>3</v>
      </c>
    </row>
    <row r="55" spans="2:5" x14ac:dyDescent="0.25">
      <c r="B55" s="53" t="s">
        <v>98</v>
      </c>
      <c r="C55" s="62"/>
      <c r="D55" s="62"/>
      <c r="E55" s="62"/>
    </row>
    <row r="56" spans="2:5" x14ac:dyDescent="0.25">
      <c r="B56" s="53" t="s">
        <v>99</v>
      </c>
      <c r="C56" s="62"/>
      <c r="D56" s="62"/>
      <c r="E56" s="62"/>
    </row>
    <row r="57" spans="2:5" x14ac:dyDescent="0.25">
      <c r="B57" s="53" t="s">
        <v>100</v>
      </c>
      <c r="C57" s="62"/>
      <c r="D57" s="62"/>
      <c r="E57" s="62"/>
    </row>
    <row r="58" spans="2:5" x14ac:dyDescent="0.25">
      <c r="B58" s="53" t="s">
        <v>89</v>
      </c>
      <c r="C58" s="62"/>
      <c r="D58" s="62"/>
      <c r="E58" s="62"/>
    </row>
    <row r="59" spans="2:5" ht="15.75" x14ac:dyDescent="0.25">
      <c r="B59" s="47" t="s">
        <v>26</v>
      </c>
      <c r="C59" s="10">
        <f>C55+C56+C57+C58</f>
        <v>0</v>
      </c>
      <c r="D59" s="10">
        <f t="shared" ref="D59:E59" si="2">D55+D56+D57+D58</f>
        <v>0</v>
      </c>
      <c r="E59" s="10">
        <f t="shared" si="2"/>
        <v>0</v>
      </c>
    </row>
    <row r="60" spans="2:5" ht="15.75" x14ac:dyDescent="0.25">
      <c r="B60" s="47" t="s">
        <v>27</v>
      </c>
      <c r="C60" s="10">
        <f>C31</f>
        <v>89310</v>
      </c>
      <c r="D60" s="10">
        <f t="shared" ref="D60:E60" si="3">D31</f>
        <v>107241</v>
      </c>
      <c r="E60" s="10">
        <f t="shared" si="3"/>
        <v>160987.1</v>
      </c>
    </row>
    <row r="61" spans="2:5" ht="18.75" x14ac:dyDescent="0.3">
      <c r="B61" s="47" t="s">
        <v>28</v>
      </c>
      <c r="C61" s="63">
        <f>C59-C60</f>
        <v>-89310</v>
      </c>
      <c r="D61" s="63">
        <f t="shared" ref="D61:E61" si="4">D59-D60</f>
        <v>-107241</v>
      </c>
      <c r="E61" s="63">
        <f t="shared" si="4"/>
        <v>-160987.1</v>
      </c>
    </row>
    <row r="65" spans="1:5" x14ac:dyDescent="0.25">
      <c r="B65" s="5" t="s">
        <v>45</v>
      </c>
    </row>
    <row r="67" spans="1:5" ht="23.25" x14ac:dyDescent="0.35">
      <c r="B67" s="11" t="s">
        <v>30</v>
      </c>
    </row>
    <row r="68" spans="1:5" ht="15.75" x14ac:dyDescent="0.25">
      <c r="B68" s="12" t="s">
        <v>31</v>
      </c>
      <c r="C68" s="13" t="s">
        <v>32</v>
      </c>
      <c r="D68" s="13" t="s">
        <v>33</v>
      </c>
      <c r="E68" s="13" t="s">
        <v>34</v>
      </c>
    </row>
    <row r="69" spans="1:5" x14ac:dyDescent="0.25">
      <c r="B69" s="14" t="s">
        <v>38</v>
      </c>
      <c r="C69" s="15">
        <f>C44</f>
        <v>150000</v>
      </c>
      <c r="D69" s="15"/>
      <c r="E69" s="15"/>
    </row>
    <row r="70" spans="1:5" x14ac:dyDescent="0.25">
      <c r="B70" s="8" t="s">
        <v>35</v>
      </c>
      <c r="C70" s="9">
        <f>C43</f>
        <v>10000</v>
      </c>
      <c r="D70" s="15"/>
      <c r="E70" s="15"/>
    </row>
    <row r="71" spans="1:5" x14ac:dyDescent="0.25">
      <c r="B71" s="8" t="s">
        <v>39</v>
      </c>
      <c r="C71" s="9">
        <f>C45</f>
        <v>0</v>
      </c>
      <c r="D71" s="15"/>
      <c r="E71" s="15"/>
    </row>
    <row r="72" spans="1:5" x14ac:dyDescent="0.25">
      <c r="B72" s="8" t="s">
        <v>62</v>
      </c>
      <c r="C72" s="9">
        <f>C59</f>
        <v>0</v>
      </c>
      <c r="D72" s="15"/>
      <c r="E72" s="15"/>
    </row>
    <row r="73" spans="1:5" x14ac:dyDescent="0.25">
      <c r="A73" s="16"/>
      <c r="B73" s="8" t="s">
        <v>41</v>
      </c>
      <c r="C73" s="9">
        <v>0</v>
      </c>
      <c r="D73" s="9">
        <f>C82</f>
        <v>35490</v>
      </c>
      <c r="E73" s="9">
        <f>D82</f>
        <v>-71751</v>
      </c>
    </row>
    <row r="74" spans="1:5" ht="15.75" x14ac:dyDescent="0.25">
      <c r="B74" s="8" t="s">
        <v>60</v>
      </c>
      <c r="C74" s="33">
        <f>C69+C70+C71+C72+C73</f>
        <v>160000</v>
      </c>
      <c r="D74" s="33">
        <f>D69+D70+D71+D72+D73</f>
        <v>35490</v>
      </c>
      <c r="E74" s="33">
        <f>E69+E70+E71+E72+E73</f>
        <v>-71751</v>
      </c>
    </row>
    <row r="75" spans="1:5" ht="15.75" x14ac:dyDescent="0.25">
      <c r="B75" s="20" t="s">
        <v>36</v>
      </c>
      <c r="C75" s="13" t="s">
        <v>32</v>
      </c>
      <c r="D75" s="13" t="s">
        <v>33</v>
      </c>
      <c r="E75" s="13" t="s">
        <v>34</v>
      </c>
    </row>
    <row r="76" spans="1:5" x14ac:dyDescent="0.25">
      <c r="B76" s="14" t="s">
        <v>37</v>
      </c>
      <c r="C76" s="9">
        <f>C39</f>
        <v>35200</v>
      </c>
      <c r="D76" s="16"/>
      <c r="E76" s="16"/>
    </row>
    <row r="77" spans="1:5" x14ac:dyDescent="0.25">
      <c r="B77" s="8" t="s">
        <v>40</v>
      </c>
      <c r="C77" s="18">
        <f>C60</f>
        <v>89310</v>
      </c>
      <c r="D77" s="18">
        <f>D60</f>
        <v>107241</v>
      </c>
      <c r="E77" s="18">
        <f>E60</f>
        <v>160987.1</v>
      </c>
    </row>
    <row r="78" spans="1:5" ht="15.75" thickBot="1" x14ac:dyDescent="0.3">
      <c r="B78" s="2" t="s">
        <v>61</v>
      </c>
      <c r="C78" s="18">
        <f>C79*0.1</f>
        <v>0</v>
      </c>
      <c r="D78" s="18">
        <f t="shared" ref="D78:E78" si="5">D79*0.1</f>
        <v>0</v>
      </c>
      <c r="E78" s="18">
        <f t="shared" si="5"/>
        <v>0</v>
      </c>
    </row>
    <row r="79" spans="1:5" ht="15.75" thickBot="1" x14ac:dyDescent="0.3">
      <c r="B79" s="2" t="s">
        <v>42</v>
      </c>
      <c r="C79" s="16"/>
      <c r="D79" s="16"/>
      <c r="E79" s="16"/>
    </row>
    <row r="80" spans="1:5" x14ac:dyDescent="0.25">
      <c r="B80" s="17" t="s">
        <v>43</v>
      </c>
      <c r="C80" s="9">
        <f>C95</f>
        <v>0</v>
      </c>
      <c r="D80" s="9">
        <f t="shared" ref="D80:E80" si="6">D95</f>
        <v>0</v>
      </c>
      <c r="E80" s="9">
        <f t="shared" si="6"/>
        <v>0</v>
      </c>
    </row>
    <row r="81" spans="2:6" x14ac:dyDescent="0.25">
      <c r="B81" s="21" t="s">
        <v>67</v>
      </c>
      <c r="C81" s="19">
        <f>C76+C77+C78+C79+C80</f>
        <v>124510</v>
      </c>
      <c r="D81" s="19">
        <f t="shared" ref="D81:E81" si="7">D76+D77+D78+D79+D80</f>
        <v>107241</v>
      </c>
      <c r="E81" s="19">
        <f t="shared" si="7"/>
        <v>160987.1</v>
      </c>
    </row>
    <row r="82" spans="2:6" ht="19.5" thickBot="1" x14ac:dyDescent="0.35">
      <c r="B82" s="22" t="s">
        <v>44</v>
      </c>
      <c r="C82" s="23">
        <f>C74-C81</f>
        <v>35490</v>
      </c>
      <c r="D82" s="23">
        <f t="shared" ref="D82:E82" si="8">D74-D81</f>
        <v>-71751</v>
      </c>
      <c r="E82" s="23">
        <f t="shared" si="8"/>
        <v>-232738.1</v>
      </c>
    </row>
    <row r="85" spans="2:6" x14ac:dyDescent="0.25">
      <c r="B85" s="5" t="s">
        <v>46</v>
      </c>
    </row>
    <row r="86" spans="2:6" ht="15.75" thickBot="1" x14ac:dyDescent="0.3">
      <c r="B86" s="3"/>
    </row>
    <row r="87" spans="2:6" ht="19.5" thickBot="1" x14ac:dyDescent="0.35">
      <c r="B87" s="40" t="s">
        <v>47</v>
      </c>
      <c r="C87" s="41"/>
      <c r="D87" s="41"/>
      <c r="E87" s="42"/>
    </row>
    <row r="88" spans="2:6" ht="19.5" thickBot="1" x14ac:dyDescent="0.35">
      <c r="B88" s="24"/>
      <c r="C88" s="40" t="s">
        <v>30</v>
      </c>
      <c r="D88" s="41"/>
      <c r="E88" s="42"/>
    </row>
    <row r="89" spans="2:6" ht="19.5" thickBot="1" x14ac:dyDescent="0.35">
      <c r="B89" s="25"/>
      <c r="C89" s="1">
        <v>1</v>
      </c>
      <c r="D89" s="1">
        <v>2</v>
      </c>
      <c r="E89" s="1">
        <v>3</v>
      </c>
    </row>
    <row r="90" spans="2:6" ht="15.75" thickBot="1" x14ac:dyDescent="0.3">
      <c r="B90" s="26" t="s">
        <v>48</v>
      </c>
      <c r="C90" s="27">
        <f>C59</f>
        <v>0</v>
      </c>
      <c r="D90" s="27">
        <f t="shared" ref="D90:E90" si="9">D59</f>
        <v>0</v>
      </c>
      <c r="E90" s="27">
        <f t="shared" si="9"/>
        <v>0</v>
      </c>
    </row>
    <row r="91" spans="2:6" x14ac:dyDescent="0.25">
      <c r="B91" s="28" t="s">
        <v>49</v>
      </c>
      <c r="C91" s="27">
        <f>C60</f>
        <v>89310</v>
      </c>
      <c r="D91" s="27">
        <f t="shared" ref="D91:E91" si="10">D60</f>
        <v>107241</v>
      </c>
      <c r="E91" s="27">
        <f t="shared" si="10"/>
        <v>160987.1</v>
      </c>
      <c r="F91" s="27"/>
    </row>
    <row r="92" spans="2:6" x14ac:dyDescent="0.25">
      <c r="B92" s="28" t="s">
        <v>50</v>
      </c>
      <c r="C92" s="29">
        <f>C6/10</f>
        <v>1800</v>
      </c>
      <c r="D92" s="29">
        <f>C92</f>
        <v>1800</v>
      </c>
      <c r="E92" s="29">
        <f>D92</f>
        <v>1800</v>
      </c>
    </row>
    <row r="93" spans="2:6" x14ac:dyDescent="0.25">
      <c r="B93" s="28" t="s">
        <v>51</v>
      </c>
      <c r="C93" s="30">
        <f>C78</f>
        <v>0</v>
      </c>
      <c r="D93" s="30">
        <f t="shared" ref="D93:E93" si="11">D78</f>
        <v>0</v>
      </c>
      <c r="E93" s="30">
        <f t="shared" si="11"/>
        <v>0</v>
      </c>
    </row>
    <row r="94" spans="2:6" x14ac:dyDescent="0.25">
      <c r="B94" s="31" t="s">
        <v>55</v>
      </c>
      <c r="C94" s="32">
        <f>C90-C91-C92-C93</f>
        <v>-91110</v>
      </c>
      <c r="D94" s="32">
        <f t="shared" ref="D94:E94" si="12">D90-D91-D92-D93</f>
        <v>-109041</v>
      </c>
      <c r="E94" s="32">
        <f t="shared" si="12"/>
        <v>-162787.1</v>
      </c>
    </row>
    <row r="95" spans="2:6" x14ac:dyDescent="0.25">
      <c r="B95" s="28" t="s">
        <v>52</v>
      </c>
      <c r="C95" s="29">
        <f>IF(C94&gt;=0,0.2*C94,0)</f>
        <v>0</v>
      </c>
      <c r="D95" s="29">
        <f t="shared" ref="D95:E95" si="13">IF(D94&gt;=0,0.2*D94,0)</f>
        <v>0</v>
      </c>
      <c r="E95" s="29">
        <f t="shared" si="13"/>
        <v>0</v>
      </c>
    </row>
    <row r="96" spans="2:6" ht="30" x14ac:dyDescent="0.25">
      <c r="B96" s="34" t="s">
        <v>56</v>
      </c>
      <c r="C96" s="32">
        <f>C94-C95</f>
        <v>-91110</v>
      </c>
      <c r="D96" s="32">
        <f t="shared" ref="D96:E96" si="14">D94-D95</f>
        <v>-109041</v>
      </c>
      <c r="E96" s="32">
        <f t="shared" si="14"/>
        <v>-162787.1</v>
      </c>
    </row>
    <row r="97" spans="2:5" ht="30" x14ac:dyDescent="0.25">
      <c r="B97" s="34" t="s">
        <v>57</v>
      </c>
      <c r="C97" s="29">
        <f>C92</f>
        <v>1800</v>
      </c>
      <c r="D97" s="29">
        <f t="shared" ref="D97:E97" si="15">D92</f>
        <v>1800</v>
      </c>
      <c r="E97" s="29">
        <f t="shared" si="15"/>
        <v>1800</v>
      </c>
    </row>
    <row r="98" spans="2:5" x14ac:dyDescent="0.25">
      <c r="B98" s="31" t="s">
        <v>58</v>
      </c>
      <c r="C98" s="29">
        <f>C96+C97</f>
        <v>-89310</v>
      </c>
      <c r="D98" s="29">
        <f t="shared" ref="D98:E98" si="16">D96+D97</f>
        <v>-107241</v>
      </c>
      <c r="E98" s="29">
        <f t="shared" si="16"/>
        <v>-160987.1</v>
      </c>
    </row>
    <row r="99" spans="2:5" x14ac:dyDescent="0.25">
      <c r="B99" s="28" t="s">
        <v>53</v>
      </c>
      <c r="C99" s="29">
        <f>C60/12</f>
        <v>7442.5</v>
      </c>
      <c r="D99" s="29">
        <f t="shared" ref="D99:E99" si="17">D60/12</f>
        <v>8936.75</v>
      </c>
      <c r="E99" s="29">
        <f t="shared" si="17"/>
        <v>13415.591666666667</v>
      </c>
    </row>
    <row r="100" spans="2:5" x14ac:dyDescent="0.25">
      <c r="B100" s="28" t="s">
        <v>54</v>
      </c>
      <c r="C100" s="29">
        <f>C76</f>
        <v>35200</v>
      </c>
      <c r="D100" s="29">
        <f t="shared" ref="D100:E100" si="18">D76</f>
        <v>0</v>
      </c>
      <c r="E100" s="29">
        <f t="shared" si="18"/>
        <v>0</v>
      </c>
    </row>
    <row r="101" spans="2:5" ht="18.75" x14ac:dyDescent="0.25">
      <c r="B101" s="31" t="s">
        <v>59</v>
      </c>
      <c r="C101" s="36">
        <f>C98-C99-C100</f>
        <v>-131952.5</v>
      </c>
      <c r="D101" s="36">
        <f t="shared" ref="D101:E101" si="19">D98-D99-D100</f>
        <v>-116177.75</v>
      </c>
      <c r="E101" s="36">
        <f t="shared" si="19"/>
        <v>-174402.69166666668</v>
      </c>
    </row>
    <row r="102" spans="2:5" ht="15.75" thickBot="1" x14ac:dyDescent="0.3">
      <c r="B102" s="35" t="s">
        <v>63</v>
      </c>
      <c r="C102" s="37">
        <f>C101</f>
        <v>-131952.5</v>
      </c>
      <c r="D102" s="37">
        <f>C101+D101</f>
        <v>-248130.25</v>
      </c>
      <c r="E102" s="37">
        <f>C101+D101+E101</f>
        <v>-422532.94166666665</v>
      </c>
    </row>
  </sheetData>
  <mergeCells count="12">
    <mergeCell ref="B87:E87"/>
    <mergeCell ref="C88:E88"/>
    <mergeCell ref="B53:B54"/>
    <mergeCell ref="B4:D4"/>
    <mergeCell ref="C11:D11"/>
    <mergeCell ref="B18:B19"/>
    <mergeCell ref="C18:C19"/>
    <mergeCell ref="B36:D36"/>
    <mergeCell ref="B52:E52"/>
    <mergeCell ref="C53:E53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mbasar</dc:creator>
  <cp:lastModifiedBy>Gezgin-07</cp:lastModifiedBy>
  <dcterms:created xsi:type="dcterms:W3CDTF">2012-11-29T14:15:43Z</dcterms:created>
  <dcterms:modified xsi:type="dcterms:W3CDTF">2016-06-16T21:24:33Z</dcterms:modified>
</cp:coreProperties>
</file>